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80" windowHeight="7485"/>
  </bookViews>
  <sheets>
    <sheet name="Q3.a" sheetId="1" r:id="rId1"/>
    <sheet name="Q3.b" sheetId="2" r:id="rId2"/>
    <sheet name="Q3.c" sheetId="3" r:id="rId3"/>
    <sheet name="Q3.d" sheetId="4" r:id="rId4"/>
    <sheet name="Q3.e" sheetId="5" r:id="rId5"/>
    <sheet name="Q3.f" sheetId="6" r:id="rId6"/>
  </sheets>
  <calcPr calcId="125725"/>
</workbook>
</file>

<file path=xl/calcChain.xml><?xml version="1.0" encoding="utf-8"?>
<calcChain xmlns="http://schemas.openxmlformats.org/spreadsheetml/2006/main">
  <c r="C62" i="6"/>
  <c r="B62"/>
  <c r="C61"/>
  <c r="B61"/>
  <c r="C50"/>
  <c r="B50"/>
  <c r="C39"/>
  <c r="B39"/>
  <c r="H27"/>
  <c r="H26"/>
  <c r="H25"/>
  <c r="H24"/>
  <c r="H23"/>
  <c r="I23" s="1"/>
  <c r="I24" s="1"/>
  <c r="I25" s="1"/>
  <c r="C27"/>
  <c r="C26"/>
  <c r="C25"/>
  <c r="C24"/>
  <c r="C23"/>
  <c r="D23" s="1"/>
  <c r="D24" s="1"/>
  <c r="D25" s="1"/>
  <c r="D26" s="1"/>
  <c r="H16"/>
  <c r="H12"/>
  <c r="H13" s="1"/>
  <c r="H14" s="1"/>
  <c r="C12"/>
  <c r="C13" s="1"/>
  <c r="C14" s="1"/>
  <c r="C15" s="1"/>
  <c r="C39" i="5"/>
  <c r="B39"/>
  <c r="C38"/>
  <c r="B38"/>
  <c r="C29"/>
  <c r="C28"/>
  <c r="C20"/>
  <c r="C19"/>
  <c r="C11"/>
  <c r="C10"/>
  <c r="E42" i="4"/>
  <c r="E41"/>
  <c r="E36"/>
  <c r="B41"/>
  <c r="B36"/>
  <c r="C32"/>
  <c r="C31"/>
  <c r="C26"/>
  <c r="E13"/>
  <c r="F16" s="1"/>
  <c r="F22" s="1"/>
  <c r="D4"/>
  <c r="D8" s="1"/>
  <c r="D7"/>
  <c r="D6"/>
  <c r="D5"/>
  <c r="B18" i="3"/>
  <c r="B9"/>
  <c r="D13" i="2"/>
  <c r="D12"/>
  <c r="D11"/>
  <c r="D10"/>
  <c r="D7"/>
  <c r="D8"/>
  <c r="D9"/>
  <c r="D6"/>
  <c r="B33" i="1"/>
  <c r="B42"/>
  <c r="B51"/>
  <c r="D50"/>
  <c r="D49"/>
  <c r="D48"/>
  <c r="D47"/>
  <c r="C50"/>
  <c r="C49"/>
  <c r="C48"/>
  <c r="C47"/>
  <c r="D41"/>
  <c r="D40"/>
  <c r="D39"/>
  <c r="D38"/>
  <c r="C41"/>
  <c r="C40"/>
  <c r="C39"/>
  <c r="C38"/>
  <c r="D32"/>
  <c r="D31"/>
  <c r="D30"/>
  <c r="D29"/>
  <c r="C32"/>
  <c r="C31"/>
  <c r="C30"/>
  <c r="C29"/>
  <c r="D22"/>
  <c r="B22"/>
  <c r="E21"/>
  <c r="E20"/>
  <c r="E19"/>
  <c r="E18"/>
  <c r="C21"/>
  <c r="C20"/>
  <c r="C19"/>
  <c r="C18"/>
  <c r="C9"/>
  <c r="C8"/>
  <c r="C7"/>
  <c r="C6"/>
  <c r="C5"/>
  <c r="H15" i="6" l="1"/>
  <c r="H17"/>
  <c r="D28"/>
  <c r="D27"/>
  <c r="C17"/>
  <c r="C16"/>
  <c r="I26"/>
  <c r="I27" s="1"/>
  <c r="I28"/>
</calcChain>
</file>

<file path=xl/sharedStrings.xml><?xml version="1.0" encoding="utf-8"?>
<sst xmlns="http://schemas.openxmlformats.org/spreadsheetml/2006/main" count="160" uniqueCount="93">
  <si>
    <t xml:space="preserve">Question 3a. Payback and Discounted Payback </t>
  </si>
  <si>
    <t xml:space="preserve">Problem 1: Payback </t>
  </si>
  <si>
    <t xml:space="preserve">Year </t>
  </si>
  <si>
    <t xml:space="preserve">Cash Flow </t>
  </si>
  <si>
    <t>Cash Flow ($)</t>
  </si>
  <si>
    <t xml:space="preserve">Cummulative Cash Flow </t>
  </si>
  <si>
    <t>Payback period = A + (B/C)</t>
  </si>
  <si>
    <t>B is the absolute value of cumulative cash flow at the of period A</t>
  </si>
  <si>
    <t xml:space="preserve">Where A is the last period with a negative cumulative cash flow </t>
  </si>
  <si>
    <t>C is the total cash flow during the period after A</t>
  </si>
  <si>
    <t>Payback period (years)</t>
  </si>
  <si>
    <t xml:space="preserve">Problem 3: Calculating Payback </t>
  </si>
  <si>
    <t>Cash Flow A</t>
  </si>
  <si>
    <t>Cash Flow B</t>
  </si>
  <si>
    <t>Cumulative Cash Flow A</t>
  </si>
  <si>
    <t>Cumulative Cash Flow B</t>
  </si>
  <si>
    <t>Payback period (Years)</t>
  </si>
  <si>
    <t xml:space="preserve">Project A is preferable since it has a shorter payback period. </t>
  </si>
  <si>
    <t xml:space="preserve">Problem 4: Calculating Discounted Payback </t>
  </si>
  <si>
    <t xml:space="preserve">Cash Flows </t>
  </si>
  <si>
    <t xml:space="preserve">Initial cost </t>
  </si>
  <si>
    <t xml:space="preserve">Discounted Cash Flows </t>
  </si>
  <si>
    <t>Cumulative Discounted Cash Flow</t>
  </si>
  <si>
    <t>Year</t>
  </si>
  <si>
    <t xml:space="preserve">Cumulative Discounted Cash Flow </t>
  </si>
  <si>
    <t xml:space="preserve">Discounted Cash Flow </t>
  </si>
  <si>
    <t xml:space="preserve">Question 3.b: Average Accounting Return </t>
  </si>
  <si>
    <t xml:space="preserve">ARR = Average accounting profit/ Average investment </t>
  </si>
  <si>
    <t xml:space="preserve">Depreciation = Intial investment / Useful life </t>
  </si>
  <si>
    <t>Depreciation = $15,000,000 / 4 = $3,750,000</t>
  </si>
  <si>
    <t xml:space="preserve">Net income </t>
  </si>
  <si>
    <t xml:space="preserve">Depreciation </t>
  </si>
  <si>
    <t xml:space="preserve">Annual loss </t>
  </si>
  <si>
    <t xml:space="preserve">Total expected loss </t>
  </si>
  <si>
    <t xml:space="preserve">Average loss </t>
  </si>
  <si>
    <t xml:space="preserve">Average investment </t>
  </si>
  <si>
    <t xml:space="preserve">Accounting Rate of Return </t>
  </si>
  <si>
    <t xml:space="preserve">Question 3.c: Net Present Value </t>
  </si>
  <si>
    <t xml:space="preserve">Problem 8 </t>
  </si>
  <si>
    <t xml:space="preserve">Present value </t>
  </si>
  <si>
    <t xml:space="preserve">Net present value </t>
  </si>
  <si>
    <t xml:space="preserve">Discount rate </t>
  </si>
  <si>
    <t xml:space="preserve">The firm should accept this project since it has a positive NPV </t>
  </si>
  <si>
    <t>When the rate is 24%</t>
  </si>
  <si>
    <t xml:space="preserve">Required return </t>
  </si>
  <si>
    <t xml:space="preserve">The firm should not accept this project since it has a negative NPV </t>
  </si>
  <si>
    <t>Q3.d: IRR and MIRR</t>
  </si>
  <si>
    <t xml:space="preserve">IRR </t>
  </si>
  <si>
    <t xml:space="preserve">The firm should not accept this project since its IRR is lower than the required rate of return </t>
  </si>
  <si>
    <t>Problem 7: IRR</t>
  </si>
  <si>
    <t>Problem 19: MIRR</t>
  </si>
  <si>
    <t xml:space="preserve">Method 1: Discounting approach </t>
  </si>
  <si>
    <t xml:space="preserve">Method 2: Reinvestment approach </t>
  </si>
  <si>
    <t xml:space="preserve">Method 3:Combination approach </t>
  </si>
  <si>
    <t xml:space="preserve">Cash flow </t>
  </si>
  <si>
    <t xml:space="preserve">Discounting the negative casflow of year 5 </t>
  </si>
  <si>
    <t>MIRR</t>
  </si>
  <si>
    <t xml:space="preserve">Q3.e: Profitability Index </t>
  </si>
  <si>
    <t xml:space="preserve">Problem 15 </t>
  </si>
  <si>
    <t>Profitability Index = 1 + (Net present value/ Initial investment required)</t>
  </si>
  <si>
    <t xml:space="preserve">NPV </t>
  </si>
  <si>
    <t>Profitability Index</t>
  </si>
  <si>
    <t>Profitability index</t>
  </si>
  <si>
    <t xml:space="preserve">Profitability index </t>
  </si>
  <si>
    <t>Problem 16</t>
  </si>
  <si>
    <t>Cash flow (I)</t>
  </si>
  <si>
    <t>Cash flow (II)</t>
  </si>
  <si>
    <t xml:space="preserve">Required return rate </t>
  </si>
  <si>
    <t>NPV</t>
  </si>
  <si>
    <t xml:space="preserve">Using the profitability index, project (II) is prefered. However, using NPV project (I) is prefered. </t>
  </si>
  <si>
    <t xml:space="preserve">The two criteria gives a contradicting appraisal. This is because the profitability ratio is just a ratio and thus, it does not consider the size of the actual cash flow. </t>
  </si>
  <si>
    <t xml:space="preserve">Q3.f: Comparing Investments </t>
  </si>
  <si>
    <t>Problem 17</t>
  </si>
  <si>
    <t>Cash flow (A)</t>
  </si>
  <si>
    <t>Cash flow (B)</t>
  </si>
  <si>
    <t xml:space="preserve">a. Payback criterion </t>
  </si>
  <si>
    <t xml:space="preserve">Cumulative cash flow </t>
  </si>
  <si>
    <t>b. Discounted payback criterion</t>
  </si>
  <si>
    <t xml:space="preserve">Discounted cash flow </t>
  </si>
  <si>
    <t xml:space="preserve">Cumulative </t>
  </si>
  <si>
    <t xml:space="preserve">Dsicounted cash flow </t>
  </si>
  <si>
    <t>Discounted payback period (years)</t>
  </si>
  <si>
    <t>c. NPV</t>
  </si>
  <si>
    <t xml:space="preserve">I would choose project B since it has a shorter payback period than project A </t>
  </si>
  <si>
    <t xml:space="preserve">I would choose project B since it has a shorter period of recovering the initial investment </t>
  </si>
  <si>
    <t>I would choose project A since it has a higher NPV than project B</t>
  </si>
  <si>
    <t xml:space="preserve">d. IRR </t>
  </si>
  <si>
    <t>IRR</t>
  </si>
  <si>
    <t>I would choose project B since it has a higher internal rate of return than project A</t>
  </si>
  <si>
    <t xml:space="preserve">e. Profitability index </t>
  </si>
  <si>
    <t xml:space="preserve">I would choose project B since it has a higher profitability index. </t>
  </si>
  <si>
    <t xml:space="preserve">f. Using all criteria </t>
  </si>
  <si>
    <t xml:space="preserve">Considering all the criteria, I would choose project B. All the criteria favors the project apart from NPV. However, its NPV is positive indicating it is still a viable project. 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</si>
</sst>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175" formatCode="#,##0.0"/>
    <numFmt numFmtId="176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2" fontId="2" fillId="0" borderId="0" xfId="0" applyNumberFormat="1" applyFont="1"/>
    <xf numFmtId="6" fontId="2" fillId="0" borderId="0" xfId="0" applyNumberFormat="1" applyFont="1"/>
    <xf numFmtId="8" fontId="0" fillId="0" borderId="0" xfId="0" applyNumberFormat="1"/>
    <xf numFmtId="6" fontId="0" fillId="0" borderId="0" xfId="0" applyNumberFormat="1"/>
    <xf numFmtId="3" fontId="0" fillId="0" borderId="0" xfId="0" applyNumberForma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8" fontId="4" fillId="0" borderId="0" xfId="0" applyNumberFormat="1" applyFont="1"/>
    <xf numFmtId="3" fontId="4" fillId="0" borderId="0" xfId="0" applyNumberFormat="1" applyFont="1"/>
    <xf numFmtId="9" fontId="2" fillId="0" borderId="0" xfId="1" applyFont="1"/>
    <xf numFmtId="8" fontId="2" fillId="0" borderId="0" xfId="0" applyNumberFormat="1" applyFont="1"/>
    <xf numFmtId="9" fontId="2" fillId="0" borderId="0" xfId="0" applyNumberFormat="1" applyFont="1"/>
    <xf numFmtId="175" fontId="0" fillId="0" borderId="0" xfId="0" applyNumberFormat="1"/>
    <xf numFmtId="0" fontId="0" fillId="0" borderId="0" xfId="0" applyFont="1"/>
    <xf numFmtId="176" fontId="2" fillId="0" borderId="0" xfId="0" applyNumberFormat="1" applyFont="1"/>
    <xf numFmtId="8" fontId="0" fillId="0" borderId="0" xfId="0" applyNumberFormat="1" applyFont="1"/>
    <xf numFmtId="6" fontId="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7" workbookViewId="0">
      <selection activeCell="E40" sqref="E40"/>
    </sheetView>
  </sheetViews>
  <sheetFormatPr defaultRowHeight="15"/>
  <cols>
    <col min="1" max="1" width="22.42578125" customWidth="1"/>
    <col min="2" max="2" width="12.7109375" customWidth="1"/>
    <col min="3" max="3" width="21.85546875" customWidth="1"/>
    <col min="4" max="4" width="31.28515625" style="8" customWidth="1"/>
    <col min="5" max="5" width="21.7109375" customWidth="1"/>
  </cols>
  <sheetData>
    <row r="1" spans="1:5" s="1" customFormat="1">
      <c r="A1" s="1" t="s">
        <v>0</v>
      </c>
      <c r="D1" s="7"/>
    </row>
    <row r="2" spans="1:5" s="1" customFormat="1">
      <c r="A2" s="1" t="s">
        <v>1</v>
      </c>
      <c r="D2" s="7"/>
    </row>
    <row r="3" spans="1:5" s="1" customFormat="1">
      <c r="A3" s="1" t="s">
        <v>2</v>
      </c>
      <c r="B3" s="1" t="s">
        <v>4</v>
      </c>
      <c r="C3" s="1" t="s">
        <v>5</v>
      </c>
      <c r="D3" s="7"/>
    </row>
    <row r="4" spans="1:5">
      <c r="A4">
        <v>0</v>
      </c>
      <c r="B4">
        <v>-7600</v>
      </c>
      <c r="C4">
        <v>-7600</v>
      </c>
    </row>
    <row r="5" spans="1:5">
      <c r="A5">
        <v>1</v>
      </c>
      <c r="B5">
        <v>1900</v>
      </c>
      <c r="C5">
        <f>B4+B5</f>
        <v>-5700</v>
      </c>
    </row>
    <row r="6" spans="1:5">
      <c r="A6">
        <v>2</v>
      </c>
      <c r="B6">
        <v>2900</v>
      </c>
      <c r="C6">
        <f>C5+B6</f>
        <v>-2800</v>
      </c>
    </row>
    <row r="7" spans="1:5">
      <c r="A7">
        <v>3</v>
      </c>
      <c r="B7">
        <v>2300</v>
      </c>
      <c r="C7">
        <f>C6+B7</f>
        <v>-500</v>
      </c>
    </row>
    <row r="8" spans="1:5">
      <c r="A8">
        <v>4</v>
      </c>
      <c r="B8">
        <v>1700</v>
      </c>
      <c r="C8">
        <f>C7+B8</f>
        <v>1200</v>
      </c>
    </row>
    <row r="9" spans="1:5" s="1" customFormat="1">
      <c r="A9" s="1" t="s">
        <v>10</v>
      </c>
      <c r="C9" s="2">
        <f>A7+(500/1700)</f>
        <v>3.2941176470588234</v>
      </c>
      <c r="D9" s="7"/>
    </row>
    <row r="10" spans="1:5">
      <c r="A10" t="s">
        <v>6</v>
      </c>
    </row>
    <row r="11" spans="1:5">
      <c r="A11" t="s">
        <v>8</v>
      </c>
    </row>
    <row r="12" spans="1:5">
      <c r="A12" t="s">
        <v>7</v>
      </c>
    </row>
    <row r="13" spans="1:5">
      <c r="A13" t="s">
        <v>9</v>
      </c>
    </row>
    <row r="15" spans="1:5" s="1" customFormat="1">
      <c r="A15" s="1" t="s">
        <v>11</v>
      </c>
      <c r="D15" s="7"/>
    </row>
    <row r="16" spans="1:5" s="1" customFormat="1">
      <c r="A16" s="1" t="s">
        <v>2</v>
      </c>
      <c r="B16" s="1" t="s">
        <v>12</v>
      </c>
      <c r="C16" s="1" t="s">
        <v>14</v>
      </c>
      <c r="D16" s="7" t="s">
        <v>13</v>
      </c>
      <c r="E16" s="1" t="s">
        <v>15</v>
      </c>
    </row>
    <row r="17" spans="1:5">
      <c r="A17">
        <v>0</v>
      </c>
      <c r="B17">
        <v>-45000</v>
      </c>
      <c r="C17">
        <v>-45000</v>
      </c>
      <c r="D17" s="8">
        <v>-55000</v>
      </c>
      <c r="E17">
        <v>-55000</v>
      </c>
    </row>
    <row r="18" spans="1:5">
      <c r="A18">
        <v>1</v>
      </c>
      <c r="B18">
        <v>16000</v>
      </c>
      <c r="C18">
        <f>B17+B18</f>
        <v>-29000</v>
      </c>
      <c r="D18" s="8">
        <v>13000</v>
      </c>
      <c r="E18">
        <f>E17+D18</f>
        <v>-42000</v>
      </c>
    </row>
    <row r="19" spans="1:5">
      <c r="A19">
        <v>2</v>
      </c>
      <c r="B19">
        <v>21000</v>
      </c>
      <c r="C19">
        <f>C18+B19</f>
        <v>-8000</v>
      </c>
      <c r="D19" s="8">
        <v>15000</v>
      </c>
      <c r="E19">
        <f>E18+D19</f>
        <v>-27000</v>
      </c>
    </row>
    <row r="20" spans="1:5">
      <c r="A20">
        <v>3</v>
      </c>
      <c r="B20">
        <v>15000</v>
      </c>
      <c r="C20">
        <f>C19+B20</f>
        <v>7000</v>
      </c>
      <c r="D20" s="8">
        <v>24000</v>
      </c>
      <c r="E20">
        <f>E19+D20</f>
        <v>-3000</v>
      </c>
    </row>
    <row r="21" spans="1:5">
      <c r="A21">
        <v>4</v>
      </c>
      <c r="B21">
        <v>9000</v>
      </c>
      <c r="C21">
        <f>C20+B21</f>
        <v>16000</v>
      </c>
      <c r="D21" s="8">
        <v>255000</v>
      </c>
      <c r="E21">
        <f>E20+D21</f>
        <v>252000</v>
      </c>
    </row>
    <row r="22" spans="1:5" s="1" customFormat="1">
      <c r="A22" s="1" t="s">
        <v>16</v>
      </c>
      <c r="B22" s="2">
        <f>A19+(8000/B20)</f>
        <v>2.5333333333333332</v>
      </c>
      <c r="D22" s="9">
        <f>A20+(3000/D21)</f>
        <v>3.0117647058823529</v>
      </c>
    </row>
    <row r="23" spans="1:5">
      <c r="A23" t="s">
        <v>17</v>
      </c>
    </row>
    <row r="25" spans="1:5" s="1" customFormat="1">
      <c r="A25" s="1" t="s">
        <v>18</v>
      </c>
      <c r="D25" s="7"/>
    </row>
    <row r="26" spans="1:5" s="1" customFormat="1">
      <c r="A26" s="1" t="s">
        <v>20</v>
      </c>
      <c r="B26" s="3">
        <v>5200</v>
      </c>
      <c r="D26" s="7"/>
    </row>
    <row r="27" spans="1:5">
      <c r="A27" t="s">
        <v>2</v>
      </c>
      <c r="B27" t="s">
        <v>19</v>
      </c>
      <c r="C27" t="s">
        <v>21</v>
      </c>
      <c r="D27" s="8" t="s">
        <v>22</v>
      </c>
    </row>
    <row r="28" spans="1:5">
      <c r="A28">
        <v>0</v>
      </c>
      <c r="B28">
        <v>-5200</v>
      </c>
      <c r="C28">
        <v>-5200</v>
      </c>
      <c r="D28" s="8">
        <v>-5200</v>
      </c>
    </row>
    <row r="29" spans="1:5">
      <c r="A29">
        <v>1</v>
      </c>
      <c r="B29">
        <v>2800</v>
      </c>
      <c r="C29" s="4">
        <f>PV(14%,1,B29)*-1</f>
        <v>2456.1403508771946</v>
      </c>
      <c r="D29" s="10">
        <f>D28+C29</f>
        <v>-2743.8596491228054</v>
      </c>
    </row>
    <row r="30" spans="1:5">
      <c r="A30">
        <v>2</v>
      </c>
      <c r="B30">
        <v>3700</v>
      </c>
      <c r="C30" s="4">
        <f>PV(14%,1,B30)*-1</f>
        <v>3245.6140350877217</v>
      </c>
      <c r="D30" s="10">
        <f>D29+C30</f>
        <v>501.75438596491631</v>
      </c>
    </row>
    <row r="31" spans="1:5">
      <c r="A31">
        <v>3</v>
      </c>
      <c r="B31">
        <v>5100</v>
      </c>
      <c r="C31" s="4">
        <f>PV(14%,1,B31)*-1</f>
        <v>4473.6842105263195</v>
      </c>
      <c r="D31" s="10">
        <f>D30+C31</f>
        <v>4975.4385964912362</v>
      </c>
    </row>
    <row r="32" spans="1:5">
      <c r="A32">
        <v>4</v>
      </c>
      <c r="B32">
        <v>4300</v>
      </c>
      <c r="C32" s="4">
        <f>PV(14%,1,B32)*-1</f>
        <v>3771.9298245614063</v>
      </c>
      <c r="D32" s="10">
        <f>D31+C32</f>
        <v>8747.3684210526426</v>
      </c>
    </row>
    <row r="33" spans="1:4" s="1" customFormat="1">
      <c r="A33" s="1" t="s">
        <v>10</v>
      </c>
      <c r="B33" s="2">
        <f>A29+(2744/C30)</f>
        <v>1.8454486486486479</v>
      </c>
      <c r="D33" s="7"/>
    </row>
    <row r="35" spans="1:4" s="1" customFormat="1">
      <c r="A35" s="1" t="s">
        <v>20</v>
      </c>
      <c r="B35" s="3">
        <v>5400</v>
      </c>
      <c r="D35" s="7"/>
    </row>
    <row r="36" spans="1:4">
      <c r="A36" t="s">
        <v>23</v>
      </c>
      <c r="B36" t="s">
        <v>19</v>
      </c>
      <c r="C36" t="s">
        <v>21</v>
      </c>
      <c r="D36" s="8" t="s">
        <v>24</v>
      </c>
    </row>
    <row r="37" spans="1:4">
      <c r="A37">
        <v>0</v>
      </c>
      <c r="B37">
        <v>-5400</v>
      </c>
      <c r="C37">
        <v>-5400</v>
      </c>
      <c r="D37" s="8">
        <v>-5400</v>
      </c>
    </row>
    <row r="38" spans="1:4">
      <c r="A38">
        <v>1</v>
      </c>
      <c r="B38">
        <v>2800</v>
      </c>
      <c r="C38" s="4">
        <f>PV(14%,1,B38)*-1</f>
        <v>2456.1403508771946</v>
      </c>
      <c r="D38" s="10">
        <f>D37+C38</f>
        <v>-2943.8596491228054</v>
      </c>
    </row>
    <row r="39" spans="1:4">
      <c r="A39">
        <v>2</v>
      </c>
      <c r="B39">
        <v>3700</v>
      </c>
      <c r="C39" s="4">
        <f>PV(14%,1,B39)*-1</f>
        <v>3245.6140350877217</v>
      </c>
      <c r="D39" s="10">
        <f>D38+C39</f>
        <v>301.75438596491631</v>
      </c>
    </row>
    <row r="40" spans="1:4">
      <c r="A40">
        <v>3</v>
      </c>
      <c r="B40">
        <v>5100</v>
      </c>
      <c r="C40" s="4">
        <f>PV(14%,1,B40)*-1</f>
        <v>4473.6842105263195</v>
      </c>
      <c r="D40" s="10">
        <f>D39+C40</f>
        <v>4775.4385964912362</v>
      </c>
    </row>
    <row r="41" spans="1:4">
      <c r="A41">
        <v>4</v>
      </c>
      <c r="B41">
        <v>4300</v>
      </c>
      <c r="C41" s="4">
        <f>PV(14%,1,B41)*-1</f>
        <v>3771.9298245614063</v>
      </c>
      <c r="D41" s="10">
        <f>D40+C41</f>
        <v>8547.3684210526426</v>
      </c>
    </row>
    <row r="42" spans="1:4" s="1" customFormat="1">
      <c r="A42" s="1" t="s">
        <v>10</v>
      </c>
      <c r="B42" s="2">
        <f>A38+(2944/C39)</f>
        <v>1.9070702702702695</v>
      </c>
      <c r="D42" s="7"/>
    </row>
    <row r="44" spans="1:4" s="1" customFormat="1">
      <c r="A44" s="1" t="s">
        <v>20</v>
      </c>
      <c r="B44" s="3">
        <v>10400</v>
      </c>
      <c r="D44" s="7"/>
    </row>
    <row r="45" spans="1:4">
      <c r="A45" t="s">
        <v>23</v>
      </c>
      <c r="B45" t="s">
        <v>19</v>
      </c>
      <c r="C45" t="s">
        <v>25</v>
      </c>
      <c r="D45" s="8" t="s">
        <v>24</v>
      </c>
    </row>
    <row r="46" spans="1:4">
      <c r="A46">
        <v>0</v>
      </c>
      <c r="B46" s="6">
        <v>-10400</v>
      </c>
      <c r="C46" s="6">
        <v>-10400</v>
      </c>
      <c r="D46" s="11">
        <v>-10400</v>
      </c>
    </row>
    <row r="47" spans="1:4">
      <c r="A47">
        <v>1</v>
      </c>
      <c r="B47">
        <v>2800</v>
      </c>
      <c r="C47" s="4">
        <f>PV(14%,1,B47)*-1</f>
        <v>2456.1403508771946</v>
      </c>
      <c r="D47" s="10">
        <f>D46+C47</f>
        <v>-7943.8596491228054</v>
      </c>
    </row>
    <row r="48" spans="1:4">
      <c r="A48">
        <v>2</v>
      </c>
      <c r="B48">
        <v>3700</v>
      </c>
      <c r="C48" s="4">
        <f>PV(14%,1,B48)*-1</f>
        <v>3245.6140350877217</v>
      </c>
      <c r="D48" s="10">
        <f>D47+C48</f>
        <v>-4698.2456140350841</v>
      </c>
    </row>
    <row r="49" spans="1:4">
      <c r="A49">
        <v>3</v>
      </c>
      <c r="B49">
        <v>5100</v>
      </c>
      <c r="C49" s="4">
        <f>PV(14%,1,B49)*-1</f>
        <v>4473.6842105263195</v>
      </c>
      <c r="D49" s="10">
        <f>D48+C49</f>
        <v>-224.56140350876467</v>
      </c>
    </row>
    <row r="50" spans="1:4">
      <c r="A50">
        <v>4</v>
      </c>
      <c r="B50">
        <v>4300</v>
      </c>
      <c r="C50" s="4">
        <f>PV(14%,1,B50)*-1</f>
        <v>3771.9298245614063</v>
      </c>
      <c r="D50" s="10">
        <f>D49+C50</f>
        <v>3547.3684210526417</v>
      </c>
    </row>
    <row r="51" spans="1:4" s="1" customFormat="1">
      <c r="A51" s="1" t="s">
        <v>10</v>
      </c>
      <c r="B51" s="2">
        <f>A49+(225/C49)</f>
        <v>3.0502941176470588</v>
      </c>
      <c r="D51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activeCell="A13" sqref="A13:XFD13"/>
    </sheetView>
  </sheetViews>
  <sheetFormatPr defaultRowHeight="15"/>
  <cols>
    <col min="1" max="1" width="20.42578125" customWidth="1"/>
    <col min="2" max="2" width="12.140625" customWidth="1"/>
    <col min="3" max="3" width="13.28515625" customWidth="1"/>
    <col min="4" max="4" width="13" customWidth="1"/>
  </cols>
  <sheetData>
    <row r="1" spans="1:4" s="1" customFormat="1">
      <c r="A1" s="1" t="s">
        <v>26</v>
      </c>
    </row>
    <row r="2" spans="1:4">
      <c r="A2" t="s">
        <v>27</v>
      </c>
    </row>
    <row r="3" spans="1:4">
      <c r="A3" t="s">
        <v>28</v>
      </c>
    </row>
    <row r="4" spans="1:4">
      <c r="A4" t="s">
        <v>29</v>
      </c>
    </row>
    <row r="5" spans="1:4">
      <c r="A5" t="s">
        <v>2</v>
      </c>
      <c r="B5" t="s">
        <v>30</v>
      </c>
      <c r="C5" t="s">
        <v>31</v>
      </c>
      <c r="D5" t="s">
        <v>32</v>
      </c>
    </row>
    <row r="6" spans="1:4">
      <c r="A6">
        <v>1</v>
      </c>
      <c r="B6" s="5">
        <v>1754000</v>
      </c>
      <c r="C6" s="5">
        <v>3750000</v>
      </c>
      <c r="D6" s="5">
        <f>B6-C6</f>
        <v>-1996000</v>
      </c>
    </row>
    <row r="7" spans="1:4">
      <c r="A7">
        <v>2</v>
      </c>
      <c r="B7" s="5">
        <v>1820500</v>
      </c>
      <c r="C7" s="5">
        <v>3750000</v>
      </c>
      <c r="D7" s="5">
        <f t="shared" ref="D7:D9" si="0">B7-C7</f>
        <v>-1929500</v>
      </c>
    </row>
    <row r="8" spans="1:4">
      <c r="A8">
        <v>3</v>
      </c>
      <c r="B8" s="6">
        <v>1716300</v>
      </c>
      <c r="C8" s="5">
        <v>3750000</v>
      </c>
      <c r="D8" s="5">
        <f t="shared" si="0"/>
        <v>-2033700</v>
      </c>
    </row>
    <row r="9" spans="1:4">
      <c r="A9">
        <v>4</v>
      </c>
      <c r="B9" s="6">
        <v>1097400</v>
      </c>
      <c r="C9" s="5">
        <v>3750000</v>
      </c>
      <c r="D9" s="5">
        <f t="shared" si="0"/>
        <v>-2652600</v>
      </c>
    </row>
    <row r="10" spans="1:4">
      <c r="A10" t="s">
        <v>33</v>
      </c>
      <c r="D10" s="5">
        <f>SUM(D6:D9)</f>
        <v>-8611800</v>
      </c>
    </row>
    <row r="11" spans="1:4">
      <c r="A11" t="s">
        <v>34</v>
      </c>
      <c r="D11" s="5">
        <f>D10/4</f>
        <v>-2152950</v>
      </c>
    </row>
    <row r="12" spans="1:4">
      <c r="A12" t="s">
        <v>35</v>
      </c>
      <c r="D12">
        <f>15000000/2</f>
        <v>7500000</v>
      </c>
    </row>
    <row r="13" spans="1:4" s="1" customFormat="1">
      <c r="A13" s="1" t="s">
        <v>36</v>
      </c>
      <c r="D13" s="12">
        <f>D11/D12</f>
        <v>-0.28705999999999998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A12" sqref="A12:XFD12"/>
    </sheetView>
  </sheetViews>
  <sheetFormatPr defaultRowHeight="15"/>
  <cols>
    <col min="1" max="1" width="16.5703125" customWidth="1"/>
    <col min="2" max="2" width="10.7109375" customWidth="1"/>
  </cols>
  <sheetData>
    <row r="1" spans="1:2" s="1" customFormat="1">
      <c r="A1" s="1" t="s">
        <v>37</v>
      </c>
    </row>
    <row r="2" spans="1:2" s="1" customFormat="1">
      <c r="A2" s="1" t="s">
        <v>38</v>
      </c>
    </row>
    <row r="3" spans="1:2">
      <c r="A3" t="s">
        <v>2</v>
      </c>
      <c r="B3" t="s">
        <v>3</v>
      </c>
    </row>
    <row r="4" spans="1:2">
      <c r="A4" t="s">
        <v>44</v>
      </c>
      <c r="B4">
        <v>0.11</v>
      </c>
    </row>
    <row r="5" spans="1:2">
      <c r="A5">
        <v>0</v>
      </c>
      <c r="B5" s="5">
        <v>-26000</v>
      </c>
    </row>
    <row r="6" spans="1:2">
      <c r="A6">
        <v>1</v>
      </c>
      <c r="B6" s="6">
        <v>11000</v>
      </c>
    </row>
    <row r="7" spans="1:2">
      <c r="A7">
        <v>2</v>
      </c>
      <c r="B7" s="6">
        <v>14000</v>
      </c>
    </row>
    <row r="8" spans="1:2">
      <c r="A8">
        <v>3</v>
      </c>
      <c r="B8" s="6">
        <v>10000</v>
      </c>
    </row>
    <row r="9" spans="1:2" s="1" customFormat="1">
      <c r="A9" s="1" t="s">
        <v>40</v>
      </c>
      <c r="B9" s="13">
        <f>NPV(B4,B5,B6,B7,B8)</f>
        <v>2328.4124219244845</v>
      </c>
    </row>
    <row r="10" spans="1:2">
      <c r="A10" t="s">
        <v>42</v>
      </c>
    </row>
    <row r="12" spans="1:2" s="1" customFormat="1">
      <c r="A12" s="1" t="s">
        <v>43</v>
      </c>
    </row>
    <row r="13" spans="1:2">
      <c r="A13" t="s">
        <v>44</v>
      </c>
      <c r="B13">
        <v>0.24</v>
      </c>
    </row>
    <row r="14" spans="1:2">
      <c r="A14">
        <v>0</v>
      </c>
      <c r="B14" s="5">
        <v>-26000</v>
      </c>
    </row>
    <row r="15" spans="1:2">
      <c r="A15">
        <v>1</v>
      </c>
      <c r="B15" s="6">
        <v>11000</v>
      </c>
    </row>
    <row r="16" spans="1:2">
      <c r="A16">
        <v>2</v>
      </c>
      <c r="B16" s="6">
        <v>14000</v>
      </c>
    </row>
    <row r="17" spans="1:2">
      <c r="A17">
        <v>3</v>
      </c>
      <c r="B17" s="6">
        <v>10000</v>
      </c>
    </row>
    <row r="18" spans="1:2" s="1" customFormat="1">
      <c r="A18" s="1" t="s">
        <v>40</v>
      </c>
      <c r="B18" s="13">
        <f>NPV(B13,B14,B15,B16,B17)</f>
        <v>-2241.1780565899417</v>
      </c>
    </row>
    <row r="19" spans="1:2">
      <c r="A19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2"/>
  <sheetViews>
    <sheetView topLeftCell="A18" workbookViewId="0">
      <selection activeCell="C31" sqref="C31"/>
    </sheetView>
  </sheetViews>
  <sheetFormatPr defaultRowHeight="15"/>
  <cols>
    <col min="2" max="2" width="11.5703125" bestFit="1" customWidth="1"/>
    <col min="4" max="4" width="13.42578125" customWidth="1"/>
    <col min="5" max="6" width="11.5703125" bestFit="1" customWidth="1"/>
  </cols>
  <sheetData>
    <row r="1" spans="1:6" s="1" customFormat="1">
      <c r="A1" s="1" t="s">
        <v>46</v>
      </c>
    </row>
    <row r="2" spans="1:6" s="1" customFormat="1">
      <c r="A2" s="1" t="s">
        <v>49</v>
      </c>
    </row>
    <row r="3" spans="1:6">
      <c r="A3" t="s">
        <v>41</v>
      </c>
      <c r="C3">
        <v>0.14000000000000001</v>
      </c>
      <c r="D3" t="s">
        <v>39</v>
      </c>
    </row>
    <row r="4" spans="1:6">
      <c r="A4">
        <v>0</v>
      </c>
      <c r="C4" s="5">
        <v>-26000</v>
      </c>
      <c r="D4" s="6">
        <f>C4</f>
        <v>-26000</v>
      </c>
    </row>
    <row r="5" spans="1:6">
      <c r="A5">
        <v>1</v>
      </c>
      <c r="C5" s="6">
        <v>11000</v>
      </c>
      <c r="D5" s="4">
        <f>PV(C3,1,C5)*-1</f>
        <v>9649.1228070175512</v>
      </c>
    </row>
    <row r="6" spans="1:6">
      <c r="A6">
        <v>2</v>
      </c>
      <c r="C6" s="6">
        <v>14000</v>
      </c>
      <c r="D6" s="4">
        <f>PV(C3,1,C6)*-1</f>
        <v>12280.701754385975</v>
      </c>
    </row>
    <row r="7" spans="1:6">
      <c r="A7">
        <v>3</v>
      </c>
      <c r="C7" s="6">
        <v>10000</v>
      </c>
      <c r="D7" s="4">
        <f>PV(C3,1,C7)*-1</f>
        <v>8771.92982456141</v>
      </c>
    </row>
    <row r="8" spans="1:6" s="1" customFormat="1">
      <c r="A8" s="1" t="s">
        <v>47</v>
      </c>
      <c r="D8" s="14">
        <f>IRR(D4:D7)</f>
        <v>8.9178055241228016E-2</v>
      </c>
    </row>
    <row r="9" spans="1:6">
      <c r="A9" t="s">
        <v>48</v>
      </c>
    </row>
    <row r="11" spans="1:6" s="1" customFormat="1">
      <c r="A11" s="1" t="s">
        <v>50</v>
      </c>
    </row>
    <row r="12" spans="1:6" s="1" customFormat="1">
      <c r="A12" s="1" t="s">
        <v>51</v>
      </c>
    </row>
    <row r="13" spans="1:6" s="1" customFormat="1">
      <c r="A13" s="1" t="s">
        <v>55</v>
      </c>
      <c r="E13" s="13">
        <f>PV(C14,1,C21)*-1</f>
        <v>-8545.4545454545532</v>
      </c>
    </row>
    <row r="14" spans="1:6">
      <c r="A14" t="s">
        <v>41</v>
      </c>
      <c r="C14">
        <v>0.1</v>
      </c>
    </row>
    <row r="15" spans="1:6">
      <c r="A15" t="s">
        <v>2</v>
      </c>
      <c r="C15" t="s">
        <v>54</v>
      </c>
      <c r="E15" t="s">
        <v>2</v>
      </c>
    </row>
    <row r="16" spans="1:6">
      <c r="A16">
        <v>0</v>
      </c>
      <c r="C16" s="5">
        <v>-41000</v>
      </c>
      <c r="D16" s="6"/>
      <c r="E16">
        <v>0</v>
      </c>
      <c r="F16" s="4">
        <f>C16+E13</f>
        <v>-49545.454545454551</v>
      </c>
    </row>
    <row r="17" spans="1:6">
      <c r="A17">
        <v>1</v>
      </c>
      <c r="C17" s="6">
        <v>15700</v>
      </c>
      <c r="D17" s="4"/>
      <c r="E17">
        <v>1</v>
      </c>
      <c r="F17" s="6">
        <v>15700</v>
      </c>
    </row>
    <row r="18" spans="1:6">
      <c r="A18">
        <v>2</v>
      </c>
      <c r="C18" s="6">
        <v>19400</v>
      </c>
      <c r="D18" s="4"/>
      <c r="E18">
        <v>2</v>
      </c>
      <c r="F18" s="6">
        <v>19400</v>
      </c>
    </row>
    <row r="19" spans="1:6">
      <c r="A19">
        <v>3</v>
      </c>
      <c r="C19" s="6">
        <v>24300</v>
      </c>
      <c r="D19" s="4"/>
      <c r="E19">
        <v>3</v>
      </c>
      <c r="F19" s="6">
        <v>24300</v>
      </c>
    </row>
    <row r="20" spans="1:6">
      <c r="A20">
        <v>4</v>
      </c>
      <c r="C20" s="6">
        <v>18100</v>
      </c>
      <c r="E20">
        <v>4</v>
      </c>
      <c r="F20" s="6">
        <v>18100</v>
      </c>
    </row>
    <row r="21" spans="1:6">
      <c r="A21">
        <v>5</v>
      </c>
      <c r="C21" s="6">
        <v>-9400</v>
      </c>
      <c r="E21">
        <v>5</v>
      </c>
      <c r="F21" s="6">
        <v>0</v>
      </c>
    </row>
    <row r="22" spans="1:6" s="1" customFormat="1">
      <c r="A22" s="1" t="s">
        <v>56</v>
      </c>
      <c r="F22" s="14">
        <f>IRR(F16:F21)</f>
        <v>0.1979717678211653</v>
      </c>
    </row>
    <row r="23" spans="1:6" s="1" customFormat="1">
      <c r="F23" s="14"/>
    </row>
    <row r="24" spans="1:6" s="1" customFormat="1">
      <c r="A24" s="1" t="s">
        <v>52</v>
      </c>
    </row>
    <row r="25" spans="1:6">
      <c r="A25" t="s">
        <v>23</v>
      </c>
    </row>
    <row r="26" spans="1:6">
      <c r="A26">
        <v>0</v>
      </c>
      <c r="C26" s="5">
        <f>C16</f>
        <v>-41000</v>
      </c>
    </row>
    <row r="27" spans="1:6">
      <c r="A27">
        <v>1</v>
      </c>
      <c r="C27">
        <v>0</v>
      </c>
    </row>
    <row r="28" spans="1:6">
      <c r="A28">
        <v>2</v>
      </c>
      <c r="C28">
        <v>0</v>
      </c>
    </row>
    <row r="29" spans="1:6">
      <c r="A29">
        <v>3</v>
      </c>
      <c r="C29">
        <v>0</v>
      </c>
    </row>
    <row r="30" spans="1:6">
      <c r="A30">
        <v>4</v>
      </c>
      <c r="C30">
        <v>0</v>
      </c>
    </row>
    <row r="31" spans="1:6">
      <c r="A31">
        <v>5</v>
      </c>
      <c r="C31" s="15">
        <f>C21+C20*(1.1)+C19*(1.1)^2+C18*(1.1)^3+C17*(1.1)^4</f>
        <v>88720.770000000019</v>
      </c>
    </row>
    <row r="32" spans="1:6" s="1" customFormat="1">
      <c r="A32" s="1" t="s">
        <v>56</v>
      </c>
      <c r="C32" s="14">
        <f>IRR(C26:C31)</f>
        <v>0.16693936163394754</v>
      </c>
    </row>
    <row r="34" spans="1:5" s="1" customFormat="1">
      <c r="A34" s="1" t="s">
        <v>53</v>
      </c>
    </row>
    <row r="35" spans="1:5">
      <c r="A35" t="s">
        <v>2</v>
      </c>
      <c r="D35" t="s">
        <v>2</v>
      </c>
      <c r="E35" t="s">
        <v>54</v>
      </c>
    </row>
    <row r="36" spans="1:5">
      <c r="A36">
        <v>0</v>
      </c>
      <c r="B36" s="4">
        <f>F16</f>
        <v>-49545.454545454551</v>
      </c>
      <c r="D36">
        <v>0</v>
      </c>
      <c r="E36" s="4">
        <f>B36</f>
        <v>-49545.454545454551</v>
      </c>
    </row>
    <row r="37" spans="1:5">
      <c r="A37">
        <v>1</v>
      </c>
      <c r="B37" s="6">
        <v>15700</v>
      </c>
      <c r="D37">
        <v>1</v>
      </c>
      <c r="E37">
        <v>0</v>
      </c>
    </row>
    <row r="38" spans="1:5">
      <c r="A38">
        <v>2</v>
      </c>
      <c r="B38" s="6">
        <v>19400</v>
      </c>
      <c r="D38">
        <v>2</v>
      </c>
      <c r="E38">
        <v>0</v>
      </c>
    </row>
    <row r="39" spans="1:5">
      <c r="A39">
        <v>3</v>
      </c>
      <c r="B39" s="6">
        <v>24300</v>
      </c>
      <c r="D39">
        <v>3</v>
      </c>
      <c r="E39">
        <v>0</v>
      </c>
    </row>
    <row r="40" spans="1:5">
      <c r="A40">
        <v>4</v>
      </c>
      <c r="B40" s="6">
        <v>18100</v>
      </c>
      <c r="D40">
        <v>4</v>
      </c>
      <c r="E40">
        <v>0</v>
      </c>
    </row>
    <row r="41" spans="1:5">
      <c r="A41">
        <v>5</v>
      </c>
      <c r="B41" s="6">
        <f>B40*(1.1)+B39*(1.1)^2+B38*(1.1)^3+B37*(1.1)^4</f>
        <v>98120.770000000019</v>
      </c>
      <c r="D41">
        <v>5</v>
      </c>
      <c r="E41" s="6">
        <f>B41</f>
        <v>98120.770000000019</v>
      </c>
    </row>
    <row r="42" spans="1:5" s="1" customFormat="1">
      <c r="A42" s="1" t="s">
        <v>56</v>
      </c>
      <c r="E42" s="14">
        <f>IRR(E36:E41)</f>
        <v>0.14644025249997114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1"/>
  <sheetViews>
    <sheetView topLeftCell="A19" workbookViewId="0">
      <selection activeCell="C20" sqref="C20"/>
    </sheetView>
  </sheetViews>
  <sheetFormatPr defaultRowHeight="15"/>
  <cols>
    <col min="1" max="1" width="18.42578125" customWidth="1"/>
    <col min="2" max="2" width="12.42578125" customWidth="1"/>
    <col min="3" max="3" width="12.5703125" customWidth="1"/>
  </cols>
  <sheetData>
    <row r="1" spans="1:3" s="1" customFormat="1">
      <c r="A1" s="1" t="s">
        <v>57</v>
      </c>
    </row>
    <row r="2" spans="1:3" s="1" customFormat="1">
      <c r="A2" s="1" t="s">
        <v>58</v>
      </c>
    </row>
    <row r="3" spans="1:3">
      <c r="A3" t="s">
        <v>59</v>
      </c>
    </row>
    <row r="4" spans="1:3">
      <c r="A4" t="s">
        <v>41</v>
      </c>
      <c r="C4">
        <v>0.1</v>
      </c>
    </row>
    <row r="5" spans="1:3">
      <c r="A5" t="s">
        <v>2</v>
      </c>
      <c r="C5" t="s">
        <v>54</v>
      </c>
    </row>
    <row r="6" spans="1:3">
      <c r="A6">
        <v>0</v>
      </c>
      <c r="C6" s="5">
        <v>-15300</v>
      </c>
    </row>
    <row r="7" spans="1:3">
      <c r="A7">
        <v>1</v>
      </c>
      <c r="C7" s="6">
        <v>9400</v>
      </c>
    </row>
    <row r="8" spans="1:3">
      <c r="A8">
        <v>2</v>
      </c>
      <c r="C8" s="6">
        <v>7600</v>
      </c>
    </row>
    <row r="9" spans="1:3">
      <c r="A9">
        <v>3</v>
      </c>
      <c r="C9" s="6">
        <v>4300</v>
      </c>
    </row>
    <row r="10" spans="1:3">
      <c r="A10" t="s">
        <v>60</v>
      </c>
      <c r="C10" s="4">
        <f>NPV(C4,C6,C7,C8,C9)</f>
        <v>2506.4544771531969</v>
      </c>
    </row>
    <row r="11" spans="1:3" s="1" customFormat="1">
      <c r="A11" s="1" t="s">
        <v>61</v>
      </c>
      <c r="C11" s="2">
        <f>1+(C10/15300)</f>
        <v>1.1638205540623003</v>
      </c>
    </row>
    <row r="13" spans="1:3">
      <c r="A13" t="s">
        <v>41</v>
      </c>
      <c r="C13">
        <v>0.15</v>
      </c>
    </row>
    <row r="14" spans="1:3">
      <c r="A14" t="s">
        <v>2</v>
      </c>
      <c r="C14" t="s">
        <v>54</v>
      </c>
    </row>
    <row r="15" spans="1:3">
      <c r="A15">
        <v>0</v>
      </c>
      <c r="C15" s="5">
        <v>-15300</v>
      </c>
    </row>
    <row r="16" spans="1:3">
      <c r="A16">
        <v>1</v>
      </c>
      <c r="C16" s="6">
        <v>9400</v>
      </c>
    </row>
    <row r="17" spans="1:3">
      <c r="A17">
        <v>2</v>
      </c>
      <c r="C17" s="6">
        <v>7600</v>
      </c>
    </row>
    <row r="18" spans="1:3">
      <c r="A18">
        <v>3</v>
      </c>
      <c r="C18" s="6">
        <v>4300</v>
      </c>
    </row>
    <row r="19" spans="1:3">
      <c r="A19" t="s">
        <v>60</v>
      </c>
      <c r="C19" s="4">
        <f>NPV(C13,C15,C16,C17,C18)</f>
        <v>1259.064969035991</v>
      </c>
    </row>
    <row r="20" spans="1:3" s="1" customFormat="1">
      <c r="A20" s="1" t="s">
        <v>62</v>
      </c>
      <c r="C20" s="2">
        <f>1+(C19/15300)</f>
        <v>1.0822918280415681</v>
      </c>
    </row>
    <row r="22" spans="1:3">
      <c r="A22" t="s">
        <v>41</v>
      </c>
      <c r="C22">
        <v>0.22</v>
      </c>
    </row>
    <row r="23" spans="1:3">
      <c r="A23" t="s">
        <v>2</v>
      </c>
      <c r="C23" t="s">
        <v>54</v>
      </c>
    </row>
    <row r="24" spans="1:3">
      <c r="A24">
        <v>0</v>
      </c>
      <c r="C24" s="5">
        <v>-15300</v>
      </c>
    </row>
    <row r="25" spans="1:3">
      <c r="A25">
        <v>1</v>
      </c>
      <c r="C25" s="6">
        <v>9400</v>
      </c>
    </row>
    <row r="26" spans="1:3">
      <c r="A26">
        <v>2</v>
      </c>
      <c r="C26" s="6">
        <v>7600</v>
      </c>
    </row>
    <row r="27" spans="1:3">
      <c r="A27">
        <v>3</v>
      </c>
      <c r="C27" s="6">
        <v>4300</v>
      </c>
    </row>
    <row r="28" spans="1:3">
      <c r="A28" t="s">
        <v>60</v>
      </c>
      <c r="C28" s="4">
        <f>NPV(C22,C24,C25,C26,C27)</f>
        <v>-99.088599962977725</v>
      </c>
    </row>
    <row r="29" spans="1:3" s="1" customFormat="1">
      <c r="A29" s="1" t="s">
        <v>63</v>
      </c>
      <c r="C29" s="1">
        <f>1+(C28/C24)</f>
        <v>1.0064763790825475</v>
      </c>
    </row>
    <row r="31" spans="1:3" s="1" customFormat="1">
      <c r="A31" s="1" t="s">
        <v>64</v>
      </c>
    </row>
    <row r="32" spans="1:3" s="16" customFormat="1">
      <c r="A32" s="16" t="s">
        <v>67</v>
      </c>
      <c r="C32" s="16">
        <v>0.1</v>
      </c>
    </row>
    <row r="33" spans="1:3">
      <c r="A33" t="s">
        <v>2</v>
      </c>
      <c r="B33" t="s">
        <v>65</v>
      </c>
      <c r="C33" t="s">
        <v>66</v>
      </c>
    </row>
    <row r="34" spans="1:3">
      <c r="A34">
        <v>0</v>
      </c>
      <c r="B34" s="5">
        <v>-51000</v>
      </c>
      <c r="C34" s="5">
        <v>-14400</v>
      </c>
    </row>
    <row r="35" spans="1:3">
      <c r="A35">
        <v>1</v>
      </c>
      <c r="B35" s="6">
        <v>24800</v>
      </c>
      <c r="C35" s="6">
        <v>7800</v>
      </c>
    </row>
    <row r="36" spans="1:3">
      <c r="A36">
        <v>2</v>
      </c>
      <c r="B36" s="6">
        <v>24800</v>
      </c>
      <c r="C36" s="6">
        <v>7800</v>
      </c>
    </row>
    <row r="37" spans="1:3">
      <c r="A37">
        <v>3</v>
      </c>
      <c r="B37" s="6">
        <v>24800</v>
      </c>
      <c r="C37" s="6">
        <v>7800</v>
      </c>
    </row>
    <row r="38" spans="1:3" s="1" customFormat="1">
      <c r="A38" s="1" t="s">
        <v>68</v>
      </c>
      <c r="B38" s="13">
        <f>NPV(C32,B34,B35,B36,B37)</f>
        <v>9703.5721603715501</v>
      </c>
      <c r="C38" s="13">
        <f>NPV(C32,C34,C35,C36,C37)</f>
        <v>4543.1322997063007</v>
      </c>
    </row>
    <row r="39" spans="1:3" s="1" customFormat="1">
      <c r="A39" s="1" t="s">
        <v>63</v>
      </c>
      <c r="B39" s="2">
        <f>1+(B38/51000)</f>
        <v>1.190266120791599</v>
      </c>
      <c r="C39" s="2">
        <f>1+(C38/14400)</f>
        <v>1.3154952985907153</v>
      </c>
    </row>
    <row r="40" spans="1:3">
      <c r="A40" t="s">
        <v>69</v>
      </c>
    </row>
    <row r="41" spans="1:3">
      <c r="A41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I9" sqref="I9"/>
    </sheetView>
  </sheetViews>
  <sheetFormatPr defaultRowHeight="15"/>
  <cols>
    <col min="1" max="1" width="16.85546875" customWidth="1"/>
    <col min="2" max="2" width="12.85546875" customWidth="1"/>
    <col min="3" max="3" width="19.140625" customWidth="1"/>
    <col min="4" max="4" width="12.5703125" bestFit="1" customWidth="1"/>
    <col min="7" max="7" width="13" customWidth="1"/>
    <col min="8" max="8" width="19.140625" customWidth="1"/>
    <col min="9" max="9" width="11.5703125" bestFit="1" customWidth="1"/>
  </cols>
  <sheetData>
    <row r="1" spans="1:8" s="1" customFormat="1">
      <c r="A1" s="1" t="s">
        <v>71</v>
      </c>
    </row>
    <row r="2" spans="1:8" s="1" customFormat="1">
      <c r="A2" s="1" t="s">
        <v>72</v>
      </c>
    </row>
    <row r="3" spans="1:8">
      <c r="A3" t="s">
        <v>67</v>
      </c>
      <c r="C3">
        <v>0.11</v>
      </c>
    </row>
    <row r="4" spans="1:8">
      <c r="A4" t="s">
        <v>2</v>
      </c>
      <c r="B4" t="s">
        <v>73</v>
      </c>
      <c r="C4" t="s">
        <v>74</v>
      </c>
    </row>
    <row r="5" spans="1:8">
      <c r="A5">
        <v>0</v>
      </c>
      <c r="B5" s="5">
        <v>-455000</v>
      </c>
      <c r="C5" s="5">
        <v>-65000</v>
      </c>
    </row>
    <row r="6" spans="1:8">
      <c r="A6">
        <v>1</v>
      </c>
      <c r="B6" s="6">
        <v>58000</v>
      </c>
      <c r="C6" s="6">
        <v>31000</v>
      </c>
    </row>
    <row r="7" spans="1:8">
      <c r="A7">
        <v>2</v>
      </c>
      <c r="B7" s="6">
        <v>85000</v>
      </c>
      <c r="C7" s="6">
        <v>28000</v>
      </c>
    </row>
    <row r="8" spans="1:8">
      <c r="A8">
        <v>3</v>
      </c>
      <c r="B8" s="6">
        <v>85000</v>
      </c>
      <c r="C8" s="6">
        <v>25500</v>
      </c>
    </row>
    <row r="9" spans="1:8">
      <c r="A9">
        <v>4</v>
      </c>
      <c r="B9" s="6">
        <v>572000</v>
      </c>
      <c r="C9" s="6">
        <v>19000</v>
      </c>
    </row>
    <row r="10" spans="1:8">
      <c r="A10" t="s">
        <v>75</v>
      </c>
    </row>
    <row r="11" spans="1:8">
      <c r="A11" t="s">
        <v>2</v>
      </c>
      <c r="B11" t="s">
        <v>73</v>
      </c>
      <c r="C11" t="s">
        <v>76</v>
      </c>
      <c r="F11" t="s">
        <v>2</v>
      </c>
      <c r="G11" t="s">
        <v>74</v>
      </c>
      <c r="H11" t="s">
        <v>76</v>
      </c>
    </row>
    <row r="12" spans="1:8">
      <c r="A12">
        <v>0</v>
      </c>
      <c r="B12" s="5">
        <v>-455000</v>
      </c>
      <c r="C12" s="5">
        <f>B12</f>
        <v>-455000</v>
      </c>
      <c r="F12">
        <v>0</v>
      </c>
      <c r="G12" s="5">
        <v>-65000</v>
      </c>
      <c r="H12" s="19">
        <f>G12</f>
        <v>-65000</v>
      </c>
    </row>
    <row r="13" spans="1:8">
      <c r="A13">
        <v>1</v>
      </c>
      <c r="B13" s="6">
        <v>58000</v>
      </c>
      <c r="C13" s="5">
        <f>C12+B13</f>
        <v>-397000</v>
      </c>
      <c r="F13">
        <v>1</v>
      </c>
      <c r="G13" s="6">
        <v>31000</v>
      </c>
      <c r="H13" s="5">
        <f>H12+G13</f>
        <v>-34000</v>
      </c>
    </row>
    <row r="14" spans="1:8">
      <c r="A14">
        <v>2</v>
      </c>
      <c r="B14" s="6">
        <v>85000</v>
      </c>
      <c r="C14" s="5">
        <f>C13+B14</f>
        <v>-312000</v>
      </c>
      <c r="F14">
        <v>2</v>
      </c>
      <c r="G14" s="6">
        <v>28000</v>
      </c>
      <c r="H14" s="5">
        <f>H13+G14</f>
        <v>-6000</v>
      </c>
    </row>
    <row r="15" spans="1:8">
      <c r="A15">
        <v>3</v>
      </c>
      <c r="B15" s="6">
        <v>85000</v>
      </c>
      <c r="C15" s="5">
        <f>C14+B15</f>
        <v>-227000</v>
      </c>
      <c r="F15">
        <v>3</v>
      </c>
      <c r="G15" s="6">
        <v>25500</v>
      </c>
      <c r="H15" s="5">
        <f>H14+G15</f>
        <v>19500</v>
      </c>
    </row>
    <row r="16" spans="1:8">
      <c r="A16">
        <v>4</v>
      </c>
      <c r="B16" s="6">
        <v>572000</v>
      </c>
      <c r="C16" s="5">
        <f>C15+B16</f>
        <v>345000</v>
      </c>
      <c r="F16">
        <v>4</v>
      </c>
      <c r="G16" s="6">
        <v>19000</v>
      </c>
      <c r="H16" s="6">
        <f>G16</f>
        <v>19000</v>
      </c>
    </row>
    <row r="17" spans="1:9" s="1" customFormat="1">
      <c r="A17" s="1" t="s">
        <v>10</v>
      </c>
      <c r="C17" s="17">
        <f>A15+(C15*-1/B16)</f>
        <v>3.3968531468531467</v>
      </c>
      <c r="H17" s="2">
        <f>F14+(H14*-1/G15)</f>
        <v>2.2352941176470589</v>
      </c>
    </row>
    <row r="18" spans="1:9">
      <c r="A18" t="s">
        <v>83</v>
      </c>
    </row>
    <row r="20" spans="1:9" s="1" customFormat="1">
      <c r="A20" s="1" t="s">
        <v>77</v>
      </c>
    </row>
    <row r="21" spans="1:9">
      <c r="A21" t="s">
        <v>44</v>
      </c>
      <c r="C21">
        <v>0.11</v>
      </c>
    </row>
    <row r="22" spans="1:9">
      <c r="A22" t="s">
        <v>2</v>
      </c>
      <c r="B22" t="s">
        <v>73</v>
      </c>
      <c r="C22" t="s">
        <v>78</v>
      </c>
      <c r="D22" t="s">
        <v>79</v>
      </c>
      <c r="F22" t="s">
        <v>2</v>
      </c>
      <c r="G22" t="s">
        <v>74</v>
      </c>
      <c r="H22" t="s">
        <v>80</v>
      </c>
      <c r="I22" t="s">
        <v>79</v>
      </c>
    </row>
    <row r="23" spans="1:9">
      <c r="A23">
        <v>0</v>
      </c>
      <c r="B23" s="5">
        <v>-455000</v>
      </c>
      <c r="C23" s="5">
        <f>B23</f>
        <v>-455000</v>
      </c>
      <c r="D23" s="5">
        <f>C23</f>
        <v>-455000</v>
      </c>
      <c r="F23">
        <v>0</v>
      </c>
      <c r="G23" s="5">
        <v>-65000</v>
      </c>
      <c r="H23" s="5">
        <f>G23</f>
        <v>-65000</v>
      </c>
      <c r="I23" s="5">
        <f>H23</f>
        <v>-65000</v>
      </c>
    </row>
    <row r="24" spans="1:9">
      <c r="A24">
        <v>1</v>
      </c>
      <c r="B24" s="6">
        <v>58000</v>
      </c>
      <c r="C24" s="4">
        <f>PV(C21,1,B24)*-1</f>
        <v>52252.252252252292</v>
      </c>
      <c r="D24" s="4">
        <f>D23+C24</f>
        <v>-402747.74774774769</v>
      </c>
      <c r="F24">
        <v>1</v>
      </c>
      <c r="G24" s="6">
        <v>31000</v>
      </c>
      <c r="H24" s="4">
        <f>PV(C21,1,G24)*-1</f>
        <v>27927.927927927951</v>
      </c>
      <c r="I24" s="4">
        <f>I23+H24</f>
        <v>-37072.072072072049</v>
      </c>
    </row>
    <row r="25" spans="1:9">
      <c r="A25">
        <v>2</v>
      </c>
      <c r="B25" s="6">
        <v>85000</v>
      </c>
      <c r="C25" s="4">
        <f>PV(C21,1,B25)*-1</f>
        <v>76576.576576576641</v>
      </c>
      <c r="D25" s="4">
        <f>D24+C25</f>
        <v>-326171.17117117107</v>
      </c>
      <c r="F25">
        <v>2</v>
      </c>
      <c r="G25" s="6">
        <v>28000</v>
      </c>
      <c r="H25" s="4">
        <f>PV(C21,1,G25)*-1</f>
        <v>25225.225225225247</v>
      </c>
      <c r="I25" s="4">
        <f>I24+H25</f>
        <v>-11846.846846846802</v>
      </c>
    </row>
    <row r="26" spans="1:9">
      <c r="A26">
        <v>3</v>
      </c>
      <c r="B26" s="6">
        <v>85000</v>
      </c>
      <c r="C26" s="4">
        <f>PV(C21,1,B26)*-1</f>
        <v>76576.576576576641</v>
      </c>
      <c r="D26" s="4">
        <f>D25+C26</f>
        <v>-249594.59459459444</v>
      </c>
      <c r="F26">
        <v>3</v>
      </c>
      <c r="G26" s="6">
        <v>25500</v>
      </c>
      <c r="H26" s="4">
        <f>PV(C21,1,G26)*-1</f>
        <v>22972.972972972992</v>
      </c>
      <c r="I26" s="4">
        <f>I25+H26</f>
        <v>11126.12612612619</v>
      </c>
    </row>
    <row r="27" spans="1:9">
      <c r="A27">
        <v>4</v>
      </c>
      <c r="B27" s="6">
        <v>572000</v>
      </c>
      <c r="C27" s="4">
        <f>PV(C21,1,B27)*-1</f>
        <v>515315.31531531567</v>
      </c>
      <c r="D27" s="4">
        <f>D26+C27</f>
        <v>265720.72072072123</v>
      </c>
      <c r="F27">
        <v>4</v>
      </c>
      <c r="G27" s="6">
        <v>19000</v>
      </c>
      <c r="H27" s="4">
        <f>PV(C21,1,G27)*-1</f>
        <v>17117.117117117134</v>
      </c>
      <c r="I27" s="4">
        <f>I26+H27</f>
        <v>28243.243243243323</v>
      </c>
    </row>
    <row r="28" spans="1:9" s="1" customFormat="1">
      <c r="A28" s="1" t="s">
        <v>81</v>
      </c>
      <c r="D28" s="2">
        <f>A26+(D26*-1/C27)</f>
        <v>3.4843531468531461</v>
      </c>
      <c r="I28" s="2">
        <f>F25+(I25*-1/H26)</f>
        <v>2.5156862745098016</v>
      </c>
    </row>
    <row r="29" spans="1:9">
      <c r="A29" t="s">
        <v>84</v>
      </c>
    </row>
    <row r="31" spans="1:9" s="1" customFormat="1">
      <c r="A31" s="1" t="s">
        <v>82</v>
      </c>
    </row>
    <row r="32" spans="1:9">
      <c r="A32" t="s">
        <v>67</v>
      </c>
      <c r="C32">
        <v>0.11</v>
      </c>
    </row>
    <row r="33" spans="1:3">
      <c r="A33" t="s">
        <v>2</v>
      </c>
      <c r="B33" t="s">
        <v>73</v>
      </c>
      <c r="C33" t="s">
        <v>74</v>
      </c>
    </row>
    <row r="34" spans="1:3">
      <c r="A34">
        <v>0</v>
      </c>
      <c r="B34" s="5">
        <v>-455000</v>
      </c>
      <c r="C34" s="5">
        <v>-65000</v>
      </c>
    </row>
    <row r="35" spans="1:3">
      <c r="A35">
        <v>1</v>
      </c>
      <c r="B35" s="6">
        <v>58000</v>
      </c>
      <c r="C35" s="6">
        <v>31000</v>
      </c>
    </row>
    <row r="36" spans="1:3">
      <c r="A36">
        <v>2</v>
      </c>
      <c r="B36" s="6">
        <v>85000</v>
      </c>
      <c r="C36" s="6">
        <v>28000</v>
      </c>
    </row>
    <row r="37" spans="1:3">
      <c r="A37">
        <v>3</v>
      </c>
      <c r="B37" s="6">
        <v>85000</v>
      </c>
      <c r="C37" s="6">
        <v>25500</v>
      </c>
    </row>
    <row r="38" spans="1:3">
      <c r="A38">
        <v>4</v>
      </c>
      <c r="B38" s="6">
        <v>572000</v>
      </c>
      <c r="C38" s="6">
        <v>19000</v>
      </c>
    </row>
    <row r="39" spans="1:3" s="1" customFormat="1">
      <c r="A39" s="1" t="s">
        <v>60</v>
      </c>
      <c r="B39" s="13">
        <f>NPV(C32,B34,B35,B36,B37,B38)</f>
        <v>94761.751080646602</v>
      </c>
      <c r="C39" s="13">
        <f>NPV(C32,C34,C35,C36,C37,C38)</f>
        <v>15148.310622243867</v>
      </c>
    </row>
    <row r="40" spans="1:3" s="16" customFormat="1">
      <c r="A40" s="16" t="s">
        <v>85</v>
      </c>
    </row>
    <row r="42" spans="1:3" s="1" customFormat="1">
      <c r="A42" s="1" t="s">
        <v>86</v>
      </c>
    </row>
    <row r="43" spans="1:3">
      <c r="A43" t="s">
        <v>67</v>
      </c>
      <c r="C43">
        <v>0.11</v>
      </c>
    </row>
    <row r="44" spans="1:3">
      <c r="A44" t="s">
        <v>2</v>
      </c>
      <c r="B44" t="s">
        <v>73</v>
      </c>
      <c r="C44" t="s">
        <v>74</v>
      </c>
    </row>
    <row r="45" spans="1:3">
      <c r="A45">
        <v>0</v>
      </c>
      <c r="B45" s="5">
        <v>-455000</v>
      </c>
      <c r="C45" s="5">
        <v>-65000</v>
      </c>
    </row>
    <row r="46" spans="1:3">
      <c r="A46">
        <v>1</v>
      </c>
      <c r="B46" s="6">
        <v>58000</v>
      </c>
      <c r="C46" s="6">
        <v>31000</v>
      </c>
    </row>
    <row r="47" spans="1:3">
      <c r="A47">
        <v>2</v>
      </c>
      <c r="B47" s="6">
        <v>85000</v>
      </c>
      <c r="C47" s="6">
        <v>28000</v>
      </c>
    </row>
    <row r="48" spans="1:3">
      <c r="A48">
        <v>3</v>
      </c>
      <c r="B48" s="6">
        <v>85000</v>
      </c>
      <c r="C48" s="6">
        <v>25500</v>
      </c>
    </row>
    <row r="49" spans="1:3">
      <c r="A49">
        <v>4</v>
      </c>
      <c r="B49" s="6">
        <v>572000</v>
      </c>
      <c r="C49" s="6">
        <v>19000</v>
      </c>
    </row>
    <row r="50" spans="1:3" s="1" customFormat="1">
      <c r="A50" s="1" t="s">
        <v>87</v>
      </c>
      <c r="B50" s="14">
        <f>IRR(B45:B49)</f>
        <v>0.18154221667599901</v>
      </c>
      <c r="C50" s="14">
        <f>IRR(C45:C49)</f>
        <v>0.23650361703783823</v>
      </c>
    </row>
    <row r="51" spans="1:3">
      <c r="A51" t="s">
        <v>88</v>
      </c>
    </row>
    <row r="53" spans="1:3" s="1" customFormat="1">
      <c r="A53" s="1" t="s">
        <v>89</v>
      </c>
    </row>
    <row r="54" spans="1:3">
      <c r="A54" t="s">
        <v>67</v>
      </c>
      <c r="C54">
        <v>0.11</v>
      </c>
    </row>
    <row r="55" spans="1:3">
      <c r="A55" t="s">
        <v>2</v>
      </c>
      <c r="B55" t="s">
        <v>73</v>
      </c>
      <c r="C55" t="s">
        <v>74</v>
      </c>
    </row>
    <row r="56" spans="1:3">
      <c r="A56">
        <v>0</v>
      </c>
      <c r="B56" s="5">
        <v>-455000</v>
      </c>
      <c r="C56" s="5">
        <v>-65000</v>
      </c>
    </row>
    <row r="57" spans="1:3">
      <c r="A57">
        <v>1</v>
      </c>
      <c r="B57" s="6">
        <v>58000</v>
      </c>
      <c r="C57" s="6">
        <v>31000</v>
      </c>
    </row>
    <row r="58" spans="1:3">
      <c r="A58">
        <v>2</v>
      </c>
      <c r="B58" s="6">
        <v>85000</v>
      </c>
      <c r="C58" s="6">
        <v>28000</v>
      </c>
    </row>
    <row r="59" spans="1:3">
      <c r="A59">
        <v>3</v>
      </c>
      <c r="B59" s="6">
        <v>85000</v>
      </c>
      <c r="C59" s="6">
        <v>25500</v>
      </c>
    </row>
    <row r="60" spans="1:3">
      <c r="A60">
        <v>4</v>
      </c>
      <c r="B60" s="6">
        <v>572000</v>
      </c>
      <c r="C60" s="6">
        <v>19000</v>
      </c>
    </row>
    <row r="61" spans="1:3" s="16" customFormat="1">
      <c r="A61" s="16" t="s">
        <v>60</v>
      </c>
      <c r="B61" s="18">
        <f>NPV(C54,B56,B57,B58,B59,B60)</f>
        <v>94761.751080646602</v>
      </c>
      <c r="C61" s="18">
        <f>NPV(C54,C56,C57,C58,C59,C60)</f>
        <v>15148.310622243867</v>
      </c>
    </row>
    <row r="62" spans="1:3" s="1" customFormat="1">
      <c r="A62" s="1" t="s">
        <v>63</v>
      </c>
      <c r="B62" s="2">
        <f>1+(B61/B56*-1)</f>
        <v>1.2082675847926299</v>
      </c>
      <c r="C62" s="2">
        <f>1+(C61/C56*-1)</f>
        <v>1.2330509326499057</v>
      </c>
    </row>
    <row r="63" spans="1:3">
      <c r="A63" t="s">
        <v>90</v>
      </c>
    </row>
    <row r="65" spans="1:1">
      <c r="A65" t="s">
        <v>91</v>
      </c>
    </row>
    <row r="66" spans="1:1">
      <c r="A66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Q3.a</vt:lpstr>
      <vt:lpstr>Q3.b</vt:lpstr>
      <vt:lpstr>Q3.c</vt:lpstr>
      <vt:lpstr>Q3.d</vt:lpstr>
      <vt:lpstr>Q3.e</vt:lpstr>
      <vt:lpstr>Q3.f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2018-02-22T11:13:50Z</dcterms:created>
  <dcterms:modified xsi:type="dcterms:W3CDTF">2018-02-22T21:53:02Z</dcterms:modified>
</cp:coreProperties>
</file>